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506" windowWidth="15450" windowHeight="10830" activeTab="1"/>
  </bookViews>
  <sheets>
    <sheet name="ORÇAMENTO" sheetId="1" r:id="rId1"/>
    <sheet name="CRONOGRAMA" sheetId="2" r:id="rId2"/>
  </sheets>
  <definedNames>
    <definedName name="_xlnm.Print_Area" localSheetId="0">'ORÇAMENTO'!$A$1:$J$57</definedName>
  </definedNames>
  <calcPr fullCalcOnLoad="1"/>
</workbook>
</file>

<file path=xl/sharedStrings.xml><?xml version="1.0" encoding="utf-8"?>
<sst xmlns="http://schemas.openxmlformats.org/spreadsheetml/2006/main" count="196" uniqueCount="151">
  <si>
    <t>Tipo de Intervenção: CONSTRUÇÃO NOVA</t>
  </si>
  <si>
    <t>01</t>
  </si>
  <si>
    <t>SERVIÇOS PRELIMINARES</t>
  </si>
  <si>
    <t>M2</t>
  </si>
  <si>
    <t>UN</t>
  </si>
  <si>
    <t>TOTAL DA ETAPA</t>
  </si>
  <si>
    <t>02</t>
  </si>
  <si>
    <t>02.01</t>
  </si>
  <si>
    <t>M3</t>
  </si>
  <si>
    <t>02.02</t>
  </si>
  <si>
    <t>02.03</t>
  </si>
  <si>
    <t>03</t>
  </si>
  <si>
    <t>INFRA E SUPRA ESTRUTURA</t>
  </si>
  <si>
    <t>03.01</t>
  </si>
  <si>
    <t>M</t>
  </si>
  <si>
    <t>03.02</t>
  </si>
  <si>
    <t>AÇO CA-50 DE 1/4" A 3/8"</t>
  </si>
  <si>
    <t>KG</t>
  </si>
  <si>
    <t>AÇO CA-60</t>
  </si>
  <si>
    <t>LANÇAMENTO/ APLICAÇÃO CONCRETO</t>
  </si>
  <si>
    <t>LAJE PRÉ-MOLDADA</t>
  </si>
  <si>
    <t>04</t>
  </si>
  <si>
    <t>04.01</t>
  </si>
  <si>
    <t>04.02</t>
  </si>
  <si>
    <t>05</t>
  </si>
  <si>
    <t>06</t>
  </si>
  <si>
    <t>06.01</t>
  </si>
  <si>
    <t>07</t>
  </si>
  <si>
    <t>ALVENARIA TIJOLOS FURADOS 1/2 VEZ</t>
  </si>
  <si>
    <t>08</t>
  </si>
  <si>
    <t>08.01</t>
  </si>
  <si>
    <t>VIDROS</t>
  </si>
  <si>
    <t>REVESTIMENTO DE PAREDES</t>
  </si>
  <si>
    <t>CHAPISCO COMUM</t>
  </si>
  <si>
    <t>REBOCO</t>
  </si>
  <si>
    <t>PINTURA</t>
  </si>
  <si>
    <t>DIVERSOS</t>
  </si>
  <si>
    <t>Fl. 01/01</t>
  </si>
  <si>
    <t>Analisado por:</t>
  </si>
  <si>
    <t>CRONOGRAMA FÍSICO - FINANCEIRO</t>
  </si>
  <si>
    <t>ITEM</t>
  </si>
  <si>
    <t>SERVIÇOS</t>
  </si>
  <si>
    <t>MÊS 01</t>
  </si>
  <si>
    <t>MÊS 02</t>
  </si>
  <si>
    <t>MÊS 03</t>
  </si>
  <si>
    <t>MÊS 04</t>
  </si>
  <si>
    <t>VALOR DOS</t>
  </si>
  <si>
    <t>PESO</t>
  </si>
  <si>
    <t>SIMPL</t>
  </si>
  <si>
    <t>ACUM</t>
  </si>
  <si>
    <t>SIMPL</t>
  </si>
  <si>
    <t>ACUM</t>
  </si>
  <si>
    <t>SIMPL</t>
  </si>
  <si>
    <t>ACUM</t>
  </si>
  <si>
    <t>SIMPL</t>
  </si>
  <si>
    <t>ACUM</t>
  </si>
  <si>
    <t>SERV. ( R$ )</t>
  </si>
  <si>
    <t>%</t>
  </si>
  <si>
    <t>01</t>
  </si>
  <si>
    <t>SERVIÇOS PRELIMINARES</t>
  </si>
  <si>
    <t>ALVENARIA E DIVISÓRIAS</t>
  </si>
  <si>
    <t>VIDROS</t>
  </si>
  <si>
    <t>REVESTIMENTO DE PAREDES</t>
  </si>
  <si>
    <t>PINTURA</t>
  </si>
  <si>
    <t>DIVERSOS</t>
  </si>
  <si>
    <t>BDI (%): 0,00%</t>
  </si>
  <si>
    <t>AÇO CA-50 DE 1/2" A 1"</t>
  </si>
  <si>
    <t>FORMA DE TÁBUA C/ REAPROV. 2 VEZES</t>
  </si>
  <si>
    <t>PREPARO CONC. FCK-20 C/ BETON.</t>
  </si>
  <si>
    <t>ORÇAMENTO DISCRIMINATIVO</t>
  </si>
  <si>
    <t>BLOCO DIREITO</t>
  </si>
  <si>
    <t>CUNHAMENTO/ALVENARIAS C/TIJ.COMUM</t>
  </si>
  <si>
    <t>TUBO SOLDAVEL P/ESGOTO DIAM. 100 MM</t>
  </si>
  <si>
    <t>TUBO LEVE PVC RIGIDO DIAMETRO 150 MM</t>
  </si>
  <si>
    <t>INSTALAÇÕES PLUVIAIS</t>
  </si>
  <si>
    <t>BDI (%): 20,00%</t>
  </si>
  <si>
    <t>Área (m2): 749,42 M²</t>
  </si>
  <si>
    <t xml:space="preserve">Uso exclusivo </t>
  </si>
  <si>
    <t>VIDRO TEMPERADO 10 MM</t>
  </si>
  <si>
    <t>Endereço: RUA 22 ESQUINA C/ AVENIDA 21, SETOR AEROPORTO -  MINEIROS - GO</t>
  </si>
  <si>
    <t>Endereço: RUA 22 ESQUINA C/ AVENIDA 21 SETOR AEROPORTO-  MINEIROS - GO</t>
  </si>
  <si>
    <t>ALVENARIA</t>
  </si>
  <si>
    <t>QTDE</t>
  </si>
  <si>
    <t>R$ TOTAL</t>
  </si>
  <si>
    <t>74007/002</t>
  </si>
  <si>
    <t>74254/001</t>
  </si>
  <si>
    <t>74254/002</t>
  </si>
  <si>
    <t>73972/002</t>
  </si>
  <si>
    <t>74202/001</t>
  </si>
  <si>
    <t>73777/004</t>
  </si>
  <si>
    <t>73777/005</t>
  </si>
  <si>
    <t>73935/001</t>
  </si>
  <si>
    <t>73988/002</t>
  </si>
  <si>
    <t>73928/001</t>
  </si>
  <si>
    <t>73954/001</t>
  </si>
  <si>
    <t xml:space="preserve">Área (m2): </t>
  </si>
  <si>
    <t>tab. SINAPI (encargos / mao-de-obra)</t>
  </si>
  <si>
    <t>tab. SINAPI (insumos)</t>
  </si>
  <si>
    <t>Insumos</t>
  </si>
  <si>
    <t>VALOR TOTAL GERAL</t>
  </si>
  <si>
    <t xml:space="preserve">VALOR FINAL DA PARCELA </t>
  </si>
  <si>
    <t>VALORES ACUMULADOS</t>
  </si>
  <si>
    <t>OBRA: CONSTRUÇÃO BLOCO DIREITO-FIMES (FUNDAÇÃO INTEGRADA MUNICIPAL DE ENSINO SUPERIOR DE MINEIROS) 2ª ETAPA</t>
  </si>
  <si>
    <t>08.02</t>
  </si>
  <si>
    <t>05.01</t>
  </si>
  <si>
    <t>07.01</t>
  </si>
  <si>
    <t>Em: ___/___/___</t>
  </si>
  <si>
    <t>OBRA: CONSTRUÇÃO BLOCO DIREITO-FIMES (FUNDAÇÃO INTEGRADA  DE ENSINO SUPERIOR DE MINEIROS) 2ª ETAPA</t>
  </si>
  <si>
    <t>Data de elaboração do cronograma: 10/09/2012</t>
  </si>
  <si>
    <t>Elaborado por: Eng. Civil PAULO BORGES DA CUNHA NETO    CREA  NR  10804/D-GO            DATA ORÇAMENTO: SETEMBRO / 2012</t>
  </si>
  <si>
    <t>74157/001</t>
  </si>
  <si>
    <t>73942/002</t>
  </si>
  <si>
    <t xml:space="preserve"> 74200/001</t>
  </si>
  <si>
    <t>VERGA E CONTRAVERGA</t>
  </si>
  <si>
    <t>custo total</t>
  </si>
  <si>
    <t>LIMPEZA MECÂNICA DE TERRENO</t>
  </si>
  <si>
    <t>TRANSPORTES-ENTULHOS EM CAMINHAO INCL.CARGA MANUAL</t>
  </si>
  <si>
    <t>LOC. DA OBRA C/ CAVALETE</t>
  </si>
  <si>
    <t>SERVIÇOS EM TERRA</t>
  </si>
  <si>
    <t>REGULARIZAÇÃO DO TERRENO</t>
  </si>
  <si>
    <t>AQUISIÇÃO DE TERRA C/TRANSPORTE INCLUSO</t>
  </si>
  <si>
    <t>APILOAMENTO MANUAL</t>
  </si>
  <si>
    <t>TAPUME</t>
  </si>
  <si>
    <t>PINTURA EM TEXTURA DE ROLO PAV. SUPERIOR</t>
  </si>
  <si>
    <t>PINTURA EM TEXTURA DE ROLO PAV. TÉRREO</t>
  </si>
  <si>
    <t>REFERÊNCIA DO ORÇAMENTO: RELATÓRIO SINTÉTICO DAS COMPOSIÇÕES - SINAPI-GO - JULHO DE 2012</t>
  </si>
  <si>
    <t>01.01</t>
  </si>
  <si>
    <t>01.02</t>
  </si>
  <si>
    <t>01.03</t>
  </si>
  <si>
    <t>01.04</t>
  </si>
  <si>
    <t>01.05</t>
  </si>
  <si>
    <t>03.03</t>
  </si>
  <si>
    <t>03.04</t>
  </si>
  <si>
    <t>03.05</t>
  </si>
  <si>
    <t>03.06</t>
  </si>
  <si>
    <t>03.07</t>
  </si>
  <si>
    <t>03.08</t>
  </si>
  <si>
    <t>05.02</t>
  </si>
  <si>
    <t>07.02</t>
  </si>
  <si>
    <t>08.03</t>
  </si>
  <si>
    <t>09</t>
  </si>
  <si>
    <t>09.01</t>
  </si>
  <si>
    <t>73822/002</t>
  </si>
  <si>
    <t>74220/001</t>
  </si>
  <si>
    <t>73992/001</t>
  </si>
  <si>
    <t>LIGAÇÃO PROVISÓRIA LUZ, ÁGUA</t>
  </si>
  <si>
    <t>73960/001</t>
  </si>
  <si>
    <t>73904/001</t>
  </si>
  <si>
    <t>73746/001</t>
  </si>
  <si>
    <t>LIMPEZA FINAL DA OBRA PAV. SUPERIOR</t>
  </si>
  <si>
    <t>PINTURA LATEX ACRILICA 2 DEMAOS C/SELADOR (EXCLUSÃO ITEM)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</si>
</sst>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* #,##0.00\ &quot;R$&quot;_-;\-* #,##0.00\ &quot;R$&quot;_-;_-* &quot;-&quot;??\ &quot;R$&quot;_-;_-@_-"/>
    <numFmt numFmtId="173" formatCode="_(* #,##0.00_);_(* \(#,##0.00\);_(* \-??_);_(@_)"/>
    <numFmt numFmtId="174" formatCode="&quot;R$ &quot;#,##0.00"/>
    <numFmt numFmtId="175" formatCode="0.000"/>
    <numFmt numFmtId="176" formatCode="0.000%"/>
    <numFmt numFmtId="177" formatCode="#,##0.000"/>
    <numFmt numFmtId="178" formatCode="#,##0.0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/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3" fontId="0" fillId="0" borderId="0" applyFont="0" applyFill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51"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0" fillId="0" borderId="10" xfId="0" applyNumberFormat="1" applyFont="1" applyBorder="1" applyAlignment="1">
      <alignment/>
    </xf>
    <xf numFmtId="173" fontId="0" fillId="0" borderId="12" xfId="53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left"/>
    </xf>
    <xf numFmtId="173" fontId="0" fillId="0" borderId="11" xfId="53" applyFont="1" applyFill="1" applyBorder="1" applyAlignment="1" applyProtection="1">
      <alignment horizontal="center"/>
      <protection/>
    </xf>
    <xf numFmtId="10" fontId="0" fillId="0" borderId="13" xfId="53" applyNumberFormat="1" applyFont="1" applyFill="1" applyBorder="1" applyAlignment="1" applyProtection="1">
      <alignment horizontal="center"/>
      <protection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0" fontId="0" fillId="0" borderId="12" xfId="0" applyBorder="1" applyAlignment="1">
      <alignment/>
    </xf>
    <xf numFmtId="17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/>
    </xf>
    <xf numFmtId="0" fontId="8" fillId="0" borderId="12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" fontId="8" fillId="0" borderId="16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8" xfId="0" applyFont="1" applyFill="1" applyBorder="1" applyAlignment="1">
      <alignment/>
    </xf>
    <xf numFmtId="4" fontId="8" fillId="0" borderId="18" xfId="0" applyNumberFormat="1" applyFont="1" applyBorder="1" applyAlignment="1">
      <alignment/>
    </xf>
    <xf numFmtId="0" fontId="6" fillId="0" borderId="14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Alignment="1">
      <alignment/>
    </xf>
    <xf numFmtId="4" fontId="6" fillId="0" borderId="18" xfId="0" applyNumberFormat="1" applyFont="1" applyBorder="1" applyAlignment="1">
      <alignment/>
    </xf>
    <xf numFmtId="4" fontId="8" fillId="0" borderId="0" xfId="0" applyNumberFormat="1" applyFont="1" applyAlignment="1">
      <alignment horizontal="center"/>
    </xf>
    <xf numFmtId="4" fontId="6" fillId="0" borderId="19" xfId="0" applyNumberFormat="1" applyFont="1" applyBorder="1" applyAlignment="1">
      <alignment horizontal="center"/>
    </xf>
    <xf numFmtId="9" fontId="0" fillId="0" borderId="13" xfId="53" applyNumberFormat="1" applyFont="1" applyFill="1" applyBorder="1" applyAlignment="1" applyProtection="1">
      <alignment horizontal="center"/>
      <protection/>
    </xf>
    <xf numFmtId="9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9" fontId="0" fillId="0" borderId="19" xfId="53" applyNumberFormat="1" applyFont="1" applyFill="1" applyBorder="1" applyAlignment="1" applyProtection="1">
      <alignment horizontal="center"/>
      <protection/>
    </xf>
    <xf numFmtId="9" fontId="0" fillId="0" borderId="2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0" fontId="0" fillId="0" borderId="21" xfId="53" applyNumberFormat="1" applyFont="1" applyFill="1" applyBorder="1" applyAlignment="1" applyProtection="1">
      <alignment horizontal="center"/>
      <protection/>
    </xf>
    <xf numFmtId="178" fontId="0" fillId="0" borderId="0" xfId="0" applyNumberFormat="1" applyFont="1" applyBorder="1" applyAlignment="1">
      <alignment/>
    </xf>
    <xf numFmtId="2" fontId="2" fillId="0" borderId="13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4" fontId="8" fillId="0" borderId="10" xfId="0" applyNumberFormat="1" applyFont="1" applyBorder="1" applyAlignment="1">
      <alignment/>
    </xf>
    <xf numFmtId="49" fontId="8" fillId="33" borderId="22" xfId="0" applyNumberFormat="1" applyFont="1" applyFill="1" applyBorder="1" applyAlignment="1">
      <alignment/>
    </xf>
    <xf numFmtId="49" fontId="8" fillId="33" borderId="13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49" fontId="2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2" xfId="0" applyFont="1" applyBorder="1" applyAlignment="1">
      <alignment/>
    </xf>
    <xf numFmtId="49" fontId="6" fillId="33" borderId="22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/>
    </xf>
    <xf numFmtId="49" fontId="6" fillId="33" borderId="13" xfId="0" applyNumberFormat="1" applyFont="1" applyFill="1" applyBorder="1" applyAlignment="1">
      <alignment/>
    </xf>
    <xf numFmtId="49" fontId="6" fillId="33" borderId="27" xfId="0" applyNumberFormat="1" applyFont="1" applyFill="1" applyBorder="1" applyAlignment="1">
      <alignment/>
    </xf>
    <xf numFmtId="0" fontId="12" fillId="0" borderId="18" xfId="0" applyFont="1" applyBorder="1" applyAlignment="1">
      <alignment horizontal="center"/>
    </xf>
    <xf numFmtId="49" fontId="12" fillId="33" borderId="22" xfId="0" applyNumberFormat="1" applyFont="1" applyFill="1" applyBorder="1" applyAlignment="1">
      <alignment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4" fontId="12" fillId="0" borderId="12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0" fontId="13" fillId="0" borderId="18" xfId="0" applyFont="1" applyBorder="1" applyAlignment="1">
      <alignment horizontal="center"/>
    </xf>
    <xf numFmtId="49" fontId="13" fillId="33" borderId="22" xfId="0" applyNumberFormat="1" applyFont="1" applyFill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/>
    </xf>
    <xf numFmtId="4" fontId="8" fillId="0" borderId="14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8" xfId="0" applyNumberFormat="1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" fontId="6" fillId="0" borderId="16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left"/>
    </xf>
    <xf numFmtId="4" fontId="6" fillId="0" borderId="18" xfId="0" applyNumberFormat="1" applyFont="1" applyBorder="1" applyAlignment="1">
      <alignment horizontal="center"/>
    </xf>
    <xf numFmtId="4" fontId="6" fillId="33" borderId="34" xfId="0" applyNumberFormat="1" applyFont="1" applyFill="1" applyBorder="1" applyAlignment="1">
      <alignment horizontal="center" vertical="center" wrapText="1"/>
    </xf>
    <xf numFmtId="4" fontId="6" fillId="33" borderId="23" xfId="0" applyNumberFormat="1" applyFont="1" applyFill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4" fontId="13" fillId="0" borderId="2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174" fontId="2" fillId="0" borderId="12" xfId="53" applyNumberFormat="1" applyFont="1" applyFill="1" applyBorder="1" applyAlignment="1" applyProtection="1">
      <alignment horizontal="center"/>
      <protection/>
    </xf>
    <xf numFmtId="49" fontId="5" fillId="0" borderId="12" xfId="0" applyNumberFormat="1" applyFont="1" applyBorder="1" applyAlignment="1">
      <alignment horizontal="center"/>
    </xf>
    <xf numFmtId="49" fontId="3" fillId="34" borderId="12" xfId="0" applyNumberFormat="1" applyFont="1" applyFill="1" applyBorder="1" applyAlignment="1">
      <alignment horizontal="left"/>
    </xf>
    <xf numFmtId="173" fontId="0" fillId="0" borderId="12" xfId="53" applyFont="1" applyFill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workbookViewId="0" topLeftCell="A1">
      <selection activeCell="F34" sqref="F34"/>
    </sheetView>
  </sheetViews>
  <sheetFormatPr defaultColWidth="9.00390625" defaultRowHeight="12.75"/>
  <cols>
    <col min="1" max="1" width="11.8515625" style="25" customWidth="1"/>
    <col min="2" max="2" width="9.7109375" style="25" customWidth="1"/>
    <col min="3" max="3" width="6.28125" style="70" customWidth="1"/>
    <col min="4" max="4" width="56.57421875" style="49" customWidth="1"/>
    <col min="5" max="5" width="4.7109375" style="49" customWidth="1"/>
    <col min="6" max="6" width="7.8515625" style="50" customWidth="1"/>
    <col min="7" max="7" width="7.7109375" style="50" customWidth="1"/>
    <col min="8" max="8" width="5.7109375" style="50" customWidth="1"/>
    <col min="9" max="9" width="4.140625" style="50" customWidth="1"/>
    <col min="10" max="10" width="9.8515625" style="46" customWidth="1"/>
    <col min="11" max="16384" width="9.00390625" style="26" customWidth="1"/>
  </cols>
  <sheetData>
    <row r="1" spans="1:10" ht="23.25">
      <c r="A1" s="52"/>
      <c r="C1" s="119" t="s">
        <v>69</v>
      </c>
      <c r="D1" s="119"/>
      <c r="E1" s="119"/>
      <c r="F1" s="119"/>
      <c r="G1" s="119"/>
      <c r="H1" s="119"/>
      <c r="I1" s="118" t="s">
        <v>37</v>
      </c>
      <c r="J1" s="118"/>
    </row>
    <row r="2" spans="1:10" ht="12">
      <c r="A2" s="52"/>
      <c r="C2" s="111" t="s">
        <v>102</v>
      </c>
      <c r="D2" s="112"/>
      <c r="E2" s="112"/>
      <c r="F2" s="112"/>
      <c r="G2" s="112"/>
      <c r="H2" s="112"/>
      <c r="I2" s="112"/>
      <c r="J2" s="113"/>
    </row>
    <row r="3" spans="1:10" ht="12">
      <c r="A3" s="52"/>
      <c r="C3" s="111" t="s">
        <v>79</v>
      </c>
      <c r="D3" s="112"/>
      <c r="E3" s="112"/>
      <c r="F3" s="112"/>
      <c r="G3" s="112"/>
      <c r="H3" s="112"/>
      <c r="I3" s="112"/>
      <c r="J3" s="113"/>
    </row>
    <row r="4" spans="1:10" ht="12">
      <c r="A4" s="52"/>
      <c r="C4" s="128" t="s">
        <v>0</v>
      </c>
      <c r="D4" s="128"/>
      <c r="E4" s="110" t="s">
        <v>95</v>
      </c>
      <c r="F4" s="110"/>
      <c r="G4" s="115">
        <v>749.42</v>
      </c>
      <c r="H4" s="116"/>
      <c r="I4" s="120" t="s">
        <v>75</v>
      </c>
      <c r="J4" s="120"/>
    </row>
    <row r="5" spans="1:10" ht="23.25">
      <c r="A5" s="52"/>
      <c r="B5" s="52"/>
      <c r="C5" s="129" t="s">
        <v>70</v>
      </c>
      <c r="D5" s="130"/>
      <c r="E5" s="130"/>
      <c r="F5" s="130"/>
      <c r="G5" s="130"/>
      <c r="H5" s="130"/>
      <c r="I5" s="130"/>
      <c r="J5" s="130"/>
    </row>
    <row r="6" spans="3:10" ht="12">
      <c r="C6" s="127" t="s">
        <v>109</v>
      </c>
      <c r="D6" s="127"/>
      <c r="E6" s="127"/>
      <c r="F6" s="127"/>
      <c r="G6" s="127"/>
      <c r="H6" s="127"/>
      <c r="I6" s="127"/>
      <c r="J6" s="127"/>
    </row>
    <row r="7" spans="1:10" ht="12">
      <c r="A7" s="98" t="s">
        <v>96</v>
      </c>
      <c r="B7" s="98" t="s">
        <v>97</v>
      </c>
      <c r="C7" s="114" t="s">
        <v>125</v>
      </c>
      <c r="D7" s="114"/>
      <c r="E7" s="114"/>
      <c r="F7" s="114"/>
      <c r="G7" s="114"/>
      <c r="H7" s="114"/>
      <c r="I7" s="114"/>
      <c r="J7" s="114"/>
    </row>
    <row r="8" spans="1:10" ht="12">
      <c r="A8" s="99"/>
      <c r="B8" s="99"/>
      <c r="C8" s="106"/>
      <c r="D8" s="107"/>
      <c r="E8" s="102" t="s">
        <v>4</v>
      </c>
      <c r="F8" s="104" t="s">
        <v>82</v>
      </c>
      <c r="G8" s="104" t="s">
        <v>98</v>
      </c>
      <c r="H8" s="123" t="s">
        <v>114</v>
      </c>
      <c r="I8" s="124"/>
      <c r="J8" s="121" t="s">
        <v>83</v>
      </c>
    </row>
    <row r="9" spans="1:10" ht="12">
      <c r="A9" s="99"/>
      <c r="B9" s="99"/>
      <c r="C9" s="108"/>
      <c r="D9" s="109"/>
      <c r="E9" s="103"/>
      <c r="F9" s="105"/>
      <c r="G9" s="105"/>
      <c r="H9" s="125"/>
      <c r="I9" s="126"/>
      <c r="J9" s="122"/>
    </row>
    <row r="10" spans="1:10" ht="12">
      <c r="A10" s="31"/>
      <c r="B10" s="31"/>
      <c r="C10" s="79" t="s">
        <v>1</v>
      </c>
      <c r="D10" s="27" t="s">
        <v>2</v>
      </c>
      <c r="E10" s="33"/>
      <c r="F10" s="29"/>
      <c r="G10" s="29"/>
      <c r="H10" s="94"/>
      <c r="I10" s="95"/>
      <c r="J10" s="30"/>
    </row>
    <row r="11" spans="1:10" ht="12">
      <c r="A11" s="31" t="s">
        <v>142</v>
      </c>
      <c r="B11" s="31"/>
      <c r="C11" s="67" t="s">
        <v>126</v>
      </c>
      <c r="D11" s="32" t="s">
        <v>115</v>
      </c>
      <c r="E11" s="33" t="s">
        <v>3</v>
      </c>
      <c r="F11" s="29">
        <v>418.17</v>
      </c>
      <c r="G11" s="29"/>
      <c r="H11" s="94">
        <v>0.5</v>
      </c>
      <c r="I11" s="95"/>
      <c r="J11" s="30">
        <f>G11*F11+H11*F11</f>
        <v>209.085</v>
      </c>
    </row>
    <row r="12" spans="1:10" ht="12">
      <c r="A12" s="31">
        <v>72208</v>
      </c>
      <c r="B12" s="31"/>
      <c r="C12" s="67" t="s">
        <v>127</v>
      </c>
      <c r="D12" s="32" t="s">
        <v>116</v>
      </c>
      <c r="E12" s="33" t="s">
        <v>8</v>
      </c>
      <c r="F12" s="29">
        <v>104.54</v>
      </c>
      <c r="G12" s="29"/>
      <c r="H12" s="94">
        <v>3.29</v>
      </c>
      <c r="I12" s="95"/>
      <c r="J12" s="30">
        <f>G12*F12+H12*F12</f>
        <v>343.9366</v>
      </c>
    </row>
    <row r="13" spans="1:10" ht="12">
      <c r="A13" s="31" t="s">
        <v>144</v>
      </c>
      <c r="B13" s="31"/>
      <c r="C13" s="67" t="s">
        <v>128</v>
      </c>
      <c r="D13" s="28" t="s">
        <v>117</v>
      </c>
      <c r="E13" s="33" t="s">
        <v>3</v>
      </c>
      <c r="F13" s="29">
        <v>418.17</v>
      </c>
      <c r="G13" s="29"/>
      <c r="H13" s="94">
        <v>5.5</v>
      </c>
      <c r="I13" s="95"/>
      <c r="J13" s="30">
        <f>G13*F13+H13*F13</f>
        <v>2299.935</v>
      </c>
    </row>
    <row r="14" spans="1:10" ht="12">
      <c r="A14" s="31" t="s">
        <v>146</v>
      </c>
      <c r="B14" s="31"/>
      <c r="C14" s="67" t="s">
        <v>129</v>
      </c>
      <c r="D14" s="28" t="s">
        <v>145</v>
      </c>
      <c r="E14" s="33" t="s">
        <v>4</v>
      </c>
      <c r="F14" s="29">
        <v>1</v>
      </c>
      <c r="G14" s="29"/>
      <c r="H14" s="94">
        <v>863.5</v>
      </c>
      <c r="I14" s="95"/>
      <c r="J14" s="30">
        <f>G14*F14+H14*F14</f>
        <v>863.5</v>
      </c>
    </row>
    <row r="15" spans="1:10" ht="12">
      <c r="A15" s="31" t="s">
        <v>143</v>
      </c>
      <c r="B15" s="31"/>
      <c r="C15" s="67" t="s">
        <v>130</v>
      </c>
      <c r="D15" s="28" t="s">
        <v>122</v>
      </c>
      <c r="E15" s="33" t="s">
        <v>3</v>
      </c>
      <c r="F15" s="29">
        <v>173.36</v>
      </c>
      <c r="G15" s="29"/>
      <c r="H15" s="94">
        <v>27.95</v>
      </c>
      <c r="I15" s="95"/>
      <c r="J15" s="30">
        <f>G15*F15+H15*F15</f>
        <v>4845.412</v>
      </c>
    </row>
    <row r="16" spans="1:10" ht="12">
      <c r="A16" s="31"/>
      <c r="B16" s="31"/>
      <c r="C16" s="100" t="s">
        <v>5</v>
      </c>
      <c r="D16" s="101"/>
      <c r="E16" s="101"/>
      <c r="F16" s="101"/>
      <c r="G16" s="101"/>
      <c r="H16" s="101"/>
      <c r="I16" s="101"/>
      <c r="J16" s="34">
        <f>SUM(J11:J15)</f>
        <v>8561.8686</v>
      </c>
    </row>
    <row r="17" spans="1:10" ht="12">
      <c r="A17" s="31"/>
      <c r="B17" s="31"/>
      <c r="C17" s="80" t="s">
        <v>6</v>
      </c>
      <c r="D17" s="77" t="s">
        <v>118</v>
      </c>
      <c r="E17" s="33"/>
      <c r="F17" s="29"/>
      <c r="G17" s="29"/>
      <c r="H17" s="94"/>
      <c r="I17" s="95"/>
      <c r="J17" s="29"/>
    </row>
    <row r="18" spans="1:10" ht="12">
      <c r="A18" s="31">
        <v>5622</v>
      </c>
      <c r="B18" s="31"/>
      <c r="C18" s="76" t="s">
        <v>7</v>
      </c>
      <c r="D18" s="78" t="s">
        <v>119</v>
      </c>
      <c r="E18" s="33" t="s">
        <v>3</v>
      </c>
      <c r="F18" s="29">
        <v>418.17</v>
      </c>
      <c r="G18" s="29"/>
      <c r="H18" s="94">
        <v>2.09</v>
      </c>
      <c r="I18" s="95"/>
      <c r="J18" s="29">
        <f>G18*F18+H18*F18</f>
        <v>873.9753</v>
      </c>
    </row>
    <row r="19" spans="1:10" ht="12">
      <c r="A19" s="31" t="s">
        <v>147</v>
      </c>
      <c r="B19" s="31"/>
      <c r="C19" s="76" t="s">
        <v>9</v>
      </c>
      <c r="D19" s="78" t="s">
        <v>120</v>
      </c>
      <c r="E19" s="33" t="s">
        <v>8</v>
      </c>
      <c r="F19" s="29">
        <v>104.54</v>
      </c>
      <c r="G19" s="29"/>
      <c r="H19" s="94">
        <v>88.83</v>
      </c>
      <c r="I19" s="95"/>
      <c r="J19" s="29">
        <f>G19*F19+H19*F19</f>
        <v>9286.2882</v>
      </c>
    </row>
    <row r="20" spans="1:10" ht="12">
      <c r="A20" s="31">
        <v>79483</v>
      </c>
      <c r="B20" s="31"/>
      <c r="C20" s="76" t="s">
        <v>10</v>
      </c>
      <c r="D20" s="28" t="s">
        <v>121</v>
      </c>
      <c r="E20" s="33" t="s">
        <v>3</v>
      </c>
      <c r="F20" s="29">
        <v>418.17</v>
      </c>
      <c r="G20" s="29"/>
      <c r="H20" s="94">
        <v>9.49</v>
      </c>
      <c r="I20" s="95"/>
      <c r="J20" s="29">
        <f>G20*F20+H20*F20</f>
        <v>3968.4333</v>
      </c>
    </row>
    <row r="21" spans="1:10" ht="12">
      <c r="A21" s="31"/>
      <c r="B21" s="31"/>
      <c r="C21" s="100" t="s">
        <v>5</v>
      </c>
      <c r="D21" s="101"/>
      <c r="E21" s="101"/>
      <c r="F21" s="101"/>
      <c r="G21" s="101"/>
      <c r="H21" s="101"/>
      <c r="I21" s="101"/>
      <c r="J21" s="34">
        <f>SUM(J17:J20)</f>
        <v>14128.696800000002</v>
      </c>
    </row>
    <row r="22" spans="1:10" ht="12">
      <c r="A22" s="31"/>
      <c r="B22" s="31"/>
      <c r="C22" s="79" t="s">
        <v>11</v>
      </c>
      <c r="D22" s="27" t="s">
        <v>12</v>
      </c>
      <c r="E22" s="35"/>
      <c r="F22" s="36"/>
      <c r="G22" s="36"/>
      <c r="H22" s="117"/>
      <c r="I22" s="117"/>
      <c r="J22" s="36"/>
    </row>
    <row r="23" spans="1:10" ht="12">
      <c r="A23" s="31" t="s">
        <v>84</v>
      </c>
      <c r="B23" s="31"/>
      <c r="C23" s="67" t="s">
        <v>13</v>
      </c>
      <c r="D23" s="28" t="s">
        <v>67</v>
      </c>
      <c r="E23" s="33" t="s">
        <v>3</v>
      </c>
      <c r="F23" s="29">
        <v>529.83</v>
      </c>
      <c r="G23" s="29"/>
      <c r="H23" s="94">
        <v>43.19</v>
      </c>
      <c r="I23" s="95"/>
      <c r="J23" s="29">
        <f aca="true" t="shared" si="0" ref="J23:J30">G23*F23+H23*F23</f>
        <v>22883.3577</v>
      </c>
    </row>
    <row r="24" spans="1:10" ht="12">
      <c r="A24" s="31" t="s">
        <v>85</v>
      </c>
      <c r="B24" s="31">
        <v>31</v>
      </c>
      <c r="C24" s="67" t="s">
        <v>15</v>
      </c>
      <c r="D24" s="28" t="s">
        <v>66</v>
      </c>
      <c r="E24" s="33" t="s">
        <v>17</v>
      </c>
      <c r="F24" s="29">
        <v>1075.06</v>
      </c>
      <c r="G24" s="29">
        <v>3.45</v>
      </c>
      <c r="H24" s="94">
        <v>5.89</v>
      </c>
      <c r="I24" s="95"/>
      <c r="J24" s="29">
        <f t="shared" si="0"/>
        <v>10041.060399999998</v>
      </c>
    </row>
    <row r="25" spans="1:10" ht="12">
      <c r="A25" s="31" t="s">
        <v>86</v>
      </c>
      <c r="B25" s="31">
        <v>34</v>
      </c>
      <c r="C25" s="67" t="s">
        <v>131</v>
      </c>
      <c r="D25" s="28" t="s">
        <v>16</v>
      </c>
      <c r="E25" s="33" t="s">
        <v>17</v>
      </c>
      <c r="F25" s="29">
        <v>1200.82</v>
      </c>
      <c r="G25" s="29">
        <v>3.55</v>
      </c>
      <c r="H25" s="94">
        <v>6.68</v>
      </c>
      <c r="I25" s="95"/>
      <c r="J25" s="29">
        <f t="shared" si="0"/>
        <v>12284.388599999998</v>
      </c>
    </row>
    <row r="26" spans="1:10" ht="12">
      <c r="A26" s="31" t="s">
        <v>111</v>
      </c>
      <c r="B26" s="31">
        <v>35</v>
      </c>
      <c r="C26" s="67" t="s">
        <v>132</v>
      </c>
      <c r="D26" s="28" t="s">
        <v>18</v>
      </c>
      <c r="E26" s="33" t="s">
        <v>17</v>
      </c>
      <c r="F26" s="29">
        <v>378.8</v>
      </c>
      <c r="G26" s="29">
        <v>4.3</v>
      </c>
      <c r="H26" s="94">
        <v>7.17</v>
      </c>
      <c r="I26" s="95"/>
      <c r="J26" s="29">
        <f t="shared" si="0"/>
        <v>4344.836</v>
      </c>
    </row>
    <row r="27" spans="1:10" ht="12">
      <c r="A27" s="31" t="s">
        <v>87</v>
      </c>
      <c r="B27" s="31"/>
      <c r="C27" s="67" t="s">
        <v>133</v>
      </c>
      <c r="D27" s="28" t="s">
        <v>68</v>
      </c>
      <c r="E27" s="33" t="s">
        <v>8</v>
      </c>
      <c r="F27" s="29">
        <v>30.75</v>
      </c>
      <c r="G27" s="29"/>
      <c r="H27" s="94">
        <v>489.08</v>
      </c>
      <c r="I27" s="95"/>
      <c r="J27" s="29">
        <f t="shared" si="0"/>
        <v>15039.21</v>
      </c>
    </row>
    <row r="28" spans="1:10" ht="12">
      <c r="A28" s="31" t="s">
        <v>110</v>
      </c>
      <c r="B28" s="31"/>
      <c r="C28" s="67" t="s">
        <v>134</v>
      </c>
      <c r="D28" s="28" t="s">
        <v>19</v>
      </c>
      <c r="E28" s="33" t="s">
        <v>8</v>
      </c>
      <c r="F28" s="29">
        <v>30.75</v>
      </c>
      <c r="G28" s="29"/>
      <c r="H28" s="94">
        <v>120.94</v>
      </c>
      <c r="I28" s="95"/>
      <c r="J28" s="29">
        <f t="shared" si="0"/>
        <v>3718.9049999999997</v>
      </c>
    </row>
    <row r="29" spans="1:10" ht="12">
      <c r="A29" s="31" t="s">
        <v>88</v>
      </c>
      <c r="B29" s="31">
        <v>3736</v>
      </c>
      <c r="C29" s="67" t="s">
        <v>135</v>
      </c>
      <c r="D29" s="28" t="s">
        <v>20</v>
      </c>
      <c r="E29" s="33" t="s">
        <v>3</v>
      </c>
      <c r="F29" s="29">
        <v>331.25</v>
      </c>
      <c r="G29" s="29">
        <v>29.24</v>
      </c>
      <c r="H29" s="94">
        <v>75.53</v>
      </c>
      <c r="I29" s="95"/>
      <c r="J29" s="29">
        <f t="shared" si="0"/>
        <v>34705.0625</v>
      </c>
    </row>
    <row r="30" spans="1:10" ht="12">
      <c r="A30" s="31" t="s">
        <v>112</v>
      </c>
      <c r="B30" s="31"/>
      <c r="C30" s="67" t="s">
        <v>136</v>
      </c>
      <c r="D30" s="28" t="s">
        <v>113</v>
      </c>
      <c r="E30" s="33" t="s">
        <v>14</v>
      </c>
      <c r="F30" s="29">
        <v>161</v>
      </c>
      <c r="G30" s="29"/>
      <c r="H30" s="94">
        <v>11.39</v>
      </c>
      <c r="I30" s="95"/>
      <c r="J30" s="29">
        <f t="shared" si="0"/>
        <v>1833.7900000000002</v>
      </c>
    </row>
    <row r="31" spans="1:10" ht="12">
      <c r="A31" s="31"/>
      <c r="B31" s="31"/>
      <c r="C31" s="100" t="s">
        <v>5</v>
      </c>
      <c r="D31" s="101"/>
      <c r="E31" s="101"/>
      <c r="F31" s="101"/>
      <c r="G31" s="101"/>
      <c r="H31" s="101"/>
      <c r="I31" s="101"/>
      <c r="J31" s="34">
        <f>SUM(J23:J30)</f>
        <v>104850.6102</v>
      </c>
    </row>
    <row r="32" spans="1:10" ht="12">
      <c r="A32" s="65"/>
      <c r="B32" s="65"/>
      <c r="C32" s="81" t="s">
        <v>21</v>
      </c>
      <c r="D32" s="37" t="s">
        <v>74</v>
      </c>
      <c r="E32" s="35"/>
      <c r="F32" s="36"/>
      <c r="G32" s="36"/>
      <c r="H32" s="117"/>
      <c r="I32" s="117"/>
      <c r="J32" s="36"/>
    </row>
    <row r="33" spans="1:10" ht="12">
      <c r="A33" s="31" t="s">
        <v>89</v>
      </c>
      <c r="B33" s="31">
        <v>9881</v>
      </c>
      <c r="C33" s="67" t="s">
        <v>22</v>
      </c>
      <c r="D33" s="28" t="s">
        <v>72</v>
      </c>
      <c r="E33" s="33" t="s">
        <v>14</v>
      </c>
      <c r="F33" s="29">
        <v>13.2</v>
      </c>
      <c r="G33" s="29">
        <v>20.22</v>
      </c>
      <c r="H33" s="94">
        <v>16.11</v>
      </c>
      <c r="I33" s="95"/>
      <c r="J33" s="29">
        <f>G33*F33+H33*F33</f>
        <v>479.556</v>
      </c>
    </row>
    <row r="34" spans="1:10" ht="12">
      <c r="A34" s="31" t="s">
        <v>90</v>
      </c>
      <c r="B34" s="31">
        <v>9880</v>
      </c>
      <c r="C34" s="67" t="s">
        <v>23</v>
      </c>
      <c r="D34" s="28" t="s">
        <v>73</v>
      </c>
      <c r="E34" s="33" t="s">
        <v>14</v>
      </c>
      <c r="F34" s="29">
        <v>26.4</v>
      </c>
      <c r="G34" s="29">
        <v>25.31</v>
      </c>
      <c r="H34" s="94">
        <v>23.27</v>
      </c>
      <c r="I34" s="95"/>
      <c r="J34" s="29">
        <f>G34*F34+H34*F34</f>
        <v>1282.512</v>
      </c>
    </row>
    <row r="35" spans="1:10" ht="12">
      <c r="A35" s="31"/>
      <c r="B35" s="31"/>
      <c r="C35" s="100" t="s">
        <v>5</v>
      </c>
      <c r="D35" s="101"/>
      <c r="E35" s="101"/>
      <c r="F35" s="101"/>
      <c r="G35" s="101"/>
      <c r="H35" s="101"/>
      <c r="I35" s="101"/>
      <c r="J35" s="34">
        <f>SUM(J33:J34)</f>
        <v>1762.068</v>
      </c>
    </row>
    <row r="36" spans="1:10" ht="12">
      <c r="A36" s="31"/>
      <c r="B36" s="31"/>
      <c r="C36" s="69"/>
      <c r="D36" s="39"/>
      <c r="E36" s="39"/>
      <c r="F36" s="40"/>
      <c r="G36" s="40"/>
      <c r="H36" s="40"/>
      <c r="I36" s="40"/>
      <c r="J36" s="40"/>
    </row>
    <row r="37" spans="1:10" ht="12">
      <c r="A37" s="31"/>
      <c r="B37" s="31"/>
      <c r="C37" s="82" t="s">
        <v>24</v>
      </c>
      <c r="D37" s="41" t="s">
        <v>81</v>
      </c>
      <c r="E37" s="35"/>
      <c r="F37" s="36"/>
      <c r="G37" s="36"/>
      <c r="H37" s="117"/>
      <c r="I37" s="117"/>
      <c r="J37" s="36"/>
    </row>
    <row r="38" spans="1:10" ht="12">
      <c r="A38" s="31" t="s">
        <v>91</v>
      </c>
      <c r="B38" s="31"/>
      <c r="C38" s="68" t="s">
        <v>104</v>
      </c>
      <c r="D38" s="42" t="s">
        <v>28</v>
      </c>
      <c r="E38" s="33" t="s">
        <v>3</v>
      </c>
      <c r="F38" s="29">
        <v>294.8</v>
      </c>
      <c r="G38" s="29"/>
      <c r="H38" s="94">
        <v>34.21</v>
      </c>
      <c r="I38" s="95"/>
      <c r="J38" s="29">
        <f>G38*F38+H38*F38</f>
        <v>10085.108</v>
      </c>
    </row>
    <row r="39" spans="1:10" ht="12">
      <c r="A39" s="31" t="s">
        <v>92</v>
      </c>
      <c r="B39" s="31"/>
      <c r="C39" s="67" t="s">
        <v>137</v>
      </c>
      <c r="D39" s="43" t="s">
        <v>71</v>
      </c>
      <c r="E39" s="31" t="s">
        <v>14</v>
      </c>
      <c r="F39" s="44">
        <v>79</v>
      </c>
      <c r="G39" s="44"/>
      <c r="H39" s="94">
        <v>3.97</v>
      </c>
      <c r="I39" s="95"/>
      <c r="J39" s="29">
        <f>G39*F39+H39*F39</f>
        <v>313.63</v>
      </c>
    </row>
    <row r="40" spans="1:10" ht="12">
      <c r="A40" s="31"/>
      <c r="B40" s="31"/>
      <c r="C40" s="100" t="s">
        <v>5</v>
      </c>
      <c r="D40" s="101"/>
      <c r="E40" s="101"/>
      <c r="F40" s="101"/>
      <c r="G40" s="101"/>
      <c r="H40" s="101"/>
      <c r="I40" s="101"/>
      <c r="J40" s="34">
        <f>J38+J39</f>
        <v>10398.738</v>
      </c>
    </row>
    <row r="41" spans="1:10" ht="12">
      <c r="A41" s="31"/>
      <c r="B41" s="31"/>
      <c r="C41" s="79" t="s">
        <v>25</v>
      </c>
      <c r="D41" s="27" t="s">
        <v>31</v>
      </c>
      <c r="E41" s="35"/>
      <c r="F41" s="36"/>
      <c r="G41" s="36"/>
      <c r="H41" s="117"/>
      <c r="I41" s="117"/>
      <c r="J41" s="36"/>
    </row>
    <row r="42" spans="1:10" ht="12">
      <c r="A42" s="31">
        <v>72120</v>
      </c>
      <c r="B42" s="31">
        <v>10507</v>
      </c>
      <c r="C42" s="67" t="s">
        <v>26</v>
      </c>
      <c r="D42" s="28" t="s">
        <v>78</v>
      </c>
      <c r="E42" s="33" t="s">
        <v>3</v>
      </c>
      <c r="F42" s="29">
        <v>33</v>
      </c>
      <c r="G42" s="29">
        <v>149.12</v>
      </c>
      <c r="H42" s="94">
        <v>227.86</v>
      </c>
      <c r="I42" s="95"/>
      <c r="J42" s="29">
        <f>G42*F42+H42*F42</f>
        <v>12440.34</v>
      </c>
    </row>
    <row r="43" spans="1:10" ht="12">
      <c r="A43" s="31"/>
      <c r="B43" s="31"/>
      <c r="C43" s="100" t="s">
        <v>5</v>
      </c>
      <c r="D43" s="101"/>
      <c r="E43" s="101"/>
      <c r="F43" s="101"/>
      <c r="G43" s="101"/>
      <c r="H43" s="101"/>
      <c r="I43" s="101"/>
      <c r="J43" s="34">
        <f>J42</f>
        <v>12440.34</v>
      </c>
    </row>
    <row r="44" spans="1:10" ht="12">
      <c r="A44" s="31"/>
      <c r="B44" s="31"/>
      <c r="C44" s="79" t="s">
        <v>27</v>
      </c>
      <c r="D44" s="27" t="s">
        <v>32</v>
      </c>
      <c r="E44" s="35"/>
      <c r="F44" s="36"/>
      <c r="G44" s="36"/>
      <c r="H44" s="117"/>
      <c r="I44" s="117"/>
      <c r="J44" s="36"/>
    </row>
    <row r="45" spans="1:10" ht="12">
      <c r="A45" s="31" t="s">
        <v>93</v>
      </c>
      <c r="B45" s="31"/>
      <c r="C45" s="67" t="s">
        <v>105</v>
      </c>
      <c r="D45" s="28" t="s">
        <v>33</v>
      </c>
      <c r="E45" s="33" t="s">
        <v>3</v>
      </c>
      <c r="F45" s="29">
        <v>227.7</v>
      </c>
      <c r="G45" s="29"/>
      <c r="H45" s="94">
        <v>3.87</v>
      </c>
      <c r="I45" s="95"/>
      <c r="J45" s="29">
        <f>G45*F45+H45*F45</f>
        <v>881.199</v>
      </c>
    </row>
    <row r="46" spans="1:10" ht="12">
      <c r="A46" s="31">
        <v>5995</v>
      </c>
      <c r="B46" s="31"/>
      <c r="C46" s="67" t="s">
        <v>138</v>
      </c>
      <c r="D46" s="28" t="s">
        <v>34</v>
      </c>
      <c r="E46" s="33" t="s">
        <v>3</v>
      </c>
      <c r="F46" s="29">
        <v>227.7</v>
      </c>
      <c r="G46" s="29"/>
      <c r="H46" s="94">
        <v>11.35</v>
      </c>
      <c r="I46" s="95"/>
      <c r="J46" s="66">
        <f>G46*F46+H46*F46</f>
        <v>2584.395</v>
      </c>
    </row>
    <row r="47" spans="1:10" ht="12">
      <c r="A47" s="31"/>
      <c r="B47" s="31"/>
      <c r="C47" s="100" t="s">
        <v>5</v>
      </c>
      <c r="D47" s="101"/>
      <c r="E47" s="131"/>
      <c r="F47" s="131"/>
      <c r="G47" s="131"/>
      <c r="H47" s="131"/>
      <c r="I47" s="132"/>
      <c r="J47" s="64">
        <f>J45+J46</f>
        <v>3465.594</v>
      </c>
    </row>
    <row r="48" spans="1:9" ht="12">
      <c r="A48" s="31"/>
      <c r="B48" s="31"/>
      <c r="C48" s="79" t="s">
        <v>29</v>
      </c>
      <c r="D48" s="45" t="s">
        <v>35</v>
      </c>
      <c r="E48" s="35"/>
      <c r="F48" s="36"/>
      <c r="G48" s="36"/>
      <c r="H48" s="117"/>
      <c r="I48" s="117"/>
    </row>
    <row r="49" spans="1:10" ht="12">
      <c r="A49" s="83" t="s">
        <v>94</v>
      </c>
      <c r="B49" s="83"/>
      <c r="C49" s="84" t="s">
        <v>30</v>
      </c>
      <c r="D49" s="85" t="s">
        <v>123</v>
      </c>
      <c r="E49" s="86" t="s">
        <v>3</v>
      </c>
      <c r="F49" s="87">
        <v>227.7</v>
      </c>
      <c r="G49" s="87"/>
      <c r="H49" s="96">
        <v>10.37</v>
      </c>
      <c r="I49" s="97"/>
      <c r="J49" s="87">
        <f>G49*F49+H49*F49</f>
        <v>2361.249</v>
      </c>
    </row>
    <row r="50" spans="1:10" ht="12">
      <c r="A50" s="83" t="s">
        <v>148</v>
      </c>
      <c r="B50" s="83"/>
      <c r="C50" s="84" t="s">
        <v>103</v>
      </c>
      <c r="D50" s="85" t="s">
        <v>124</v>
      </c>
      <c r="E50" s="86" t="s">
        <v>3</v>
      </c>
      <c r="F50" s="87">
        <f>914.3*0.5</f>
        <v>457.15</v>
      </c>
      <c r="G50" s="88"/>
      <c r="H50" s="96">
        <v>10.37</v>
      </c>
      <c r="I50" s="97"/>
      <c r="J50" s="87">
        <f>G50*F50+H50*F50</f>
        <v>4740.6455</v>
      </c>
    </row>
    <row r="51" spans="1:10" ht="12">
      <c r="A51" s="89" t="s">
        <v>94</v>
      </c>
      <c r="B51" s="89"/>
      <c r="C51" s="90" t="s">
        <v>139</v>
      </c>
      <c r="D51" s="91" t="s">
        <v>150</v>
      </c>
      <c r="E51" s="92" t="s">
        <v>3</v>
      </c>
      <c r="F51" s="93">
        <f>914.3*0.5</f>
        <v>457.15</v>
      </c>
      <c r="G51" s="93"/>
      <c r="H51" s="134">
        <v>-13.26</v>
      </c>
      <c r="I51" s="135"/>
      <c r="J51" s="93">
        <f>G51*F51+H51*F51</f>
        <v>-6061.808999999999</v>
      </c>
    </row>
    <row r="52" spans="1:10" ht="12">
      <c r="A52" s="31"/>
      <c r="B52" s="31"/>
      <c r="C52" s="100" t="s">
        <v>5</v>
      </c>
      <c r="D52" s="101"/>
      <c r="E52" s="131"/>
      <c r="F52" s="131"/>
      <c r="G52" s="131"/>
      <c r="H52" s="131"/>
      <c r="I52" s="131"/>
      <c r="J52" s="53">
        <f>SUM(J49:J51)</f>
        <v>1040.0855000000001</v>
      </c>
    </row>
    <row r="53" spans="1:9" ht="12">
      <c r="A53" s="31"/>
      <c r="B53" s="31"/>
      <c r="C53" s="79" t="s">
        <v>140</v>
      </c>
      <c r="D53" s="45" t="s">
        <v>36</v>
      </c>
      <c r="E53" s="47"/>
      <c r="F53" s="36"/>
      <c r="G53" s="36"/>
      <c r="H53" s="117"/>
      <c r="I53" s="117"/>
    </row>
    <row r="54" spans="1:10" ht="12">
      <c r="A54" s="31">
        <v>9537</v>
      </c>
      <c r="B54" s="31"/>
      <c r="C54" s="67" t="s">
        <v>141</v>
      </c>
      <c r="D54" s="48" t="s">
        <v>149</v>
      </c>
      <c r="E54" s="31" t="s">
        <v>3</v>
      </c>
      <c r="F54" s="44">
        <v>331.25</v>
      </c>
      <c r="G54" s="44"/>
      <c r="H54" s="133">
        <v>1.18</v>
      </c>
      <c r="I54" s="133"/>
      <c r="J54" s="29">
        <f>G54*F54+H54*F54</f>
        <v>390.875</v>
      </c>
    </row>
    <row r="55" spans="1:10" ht="12">
      <c r="A55" s="31"/>
      <c r="B55" s="31"/>
      <c r="C55" s="67"/>
      <c r="E55" s="33"/>
      <c r="F55" s="29"/>
      <c r="G55" s="29"/>
      <c r="H55" s="94"/>
      <c r="I55" s="95"/>
      <c r="J55" s="29"/>
    </row>
    <row r="56" spans="3:10" ht="12">
      <c r="C56" s="131" t="s">
        <v>5</v>
      </c>
      <c r="D56" s="131"/>
      <c r="E56" s="131"/>
      <c r="F56" s="131"/>
      <c r="G56" s="131"/>
      <c r="H56" s="131"/>
      <c r="I56" s="131"/>
      <c r="J56" s="38">
        <f>SUM(J54:J55)</f>
        <v>390.875</v>
      </c>
    </row>
    <row r="57" spans="3:10" ht="12.75" customHeight="1">
      <c r="C57" s="110" t="s">
        <v>99</v>
      </c>
      <c r="D57" s="110"/>
      <c r="E57" s="110"/>
      <c r="F57" s="110"/>
      <c r="G57" s="110"/>
      <c r="H57" s="110"/>
      <c r="I57" s="110"/>
      <c r="J57" s="51">
        <f>J16+J21+J31+J35+J40+J43+J47+J52+J56</f>
        <v>157038.8761</v>
      </c>
    </row>
  </sheetData>
  <sheetProtection/>
  <mergeCells count="66">
    <mergeCell ref="H20:I20"/>
    <mergeCell ref="C16:I16"/>
    <mergeCell ref="H51:I51"/>
    <mergeCell ref="H17:I17"/>
    <mergeCell ref="H18:I18"/>
    <mergeCell ref="H19:I19"/>
    <mergeCell ref="H32:I32"/>
    <mergeCell ref="H22:I22"/>
    <mergeCell ref="C35:I35"/>
    <mergeCell ref="H49:I49"/>
    <mergeCell ref="H41:I41"/>
    <mergeCell ref="H11:I11"/>
    <mergeCell ref="H12:I12"/>
    <mergeCell ref="H13:I13"/>
    <mergeCell ref="H14:I14"/>
    <mergeCell ref="H27:I27"/>
    <mergeCell ref="H28:I28"/>
    <mergeCell ref="H25:I25"/>
    <mergeCell ref="C31:I31"/>
    <mergeCell ref="H29:I29"/>
    <mergeCell ref="H34:I34"/>
    <mergeCell ref="H26:I26"/>
    <mergeCell ref="H33:I33"/>
    <mergeCell ref="H30:I30"/>
    <mergeCell ref="H37:I37"/>
    <mergeCell ref="H44:I44"/>
    <mergeCell ref="C40:I40"/>
    <mergeCell ref="H38:I38"/>
    <mergeCell ref="C43:I43"/>
    <mergeCell ref="H39:I39"/>
    <mergeCell ref="C47:I47"/>
    <mergeCell ref="H42:I42"/>
    <mergeCell ref="H45:I45"/>
    <mergeCell ref="H46:I46"/>
    <mergeCell ref="C57:I57"/>
    <mergeCell ref="C52:I52"/>
    <mergeCell ref="C56:I56"/>
    <mergeCell ref="H55:I55"/>
    <mergeCell ref="H53:I53"/>
    <mergeCell ref="H54:I54"/>
    <mergeCell ref="H48:I48"/>
    <mergeCell ref="I1:J1"/>
    <mergeCell ref="C1:H1"/>
    <mergeCell ref="I4:J4"/>
    <mergeCell ref="J8:J9"/>
    <mergeCell ref="H8:I9"/>
    <mergeCell ref="C6:J6"/>
    <mergeCell ref="C4:D4"/>
    <mergeCell ref="C5:J5"/>
    <mergeCell ref="G8:G9"/>
    <mergeCell ref="C8:D9"/>
    <mergeCell ref="E4:F4"/>
    <mergeCell ref="C2:J2"/>
    <mergeCell ref="C3:J3"/>
    <mergeCell ref="C7:J7"/>
    <mergeCell ref="G4:H4"/>
    <mergeCell ref="H15:I15"/>
    <mergeCell ref="H50:I50"/>
    <mergeCell ref="A7:A9"/>
    <mergeCell ref="B7:B9"/>
    <mergeCell ref="H24:I24"/>
    <mergeCell ref="C21:I21"/>
    <mergeCell ref="H23:I23"/>
    <mergeCell ref="E8:E9"/>
    <mergeCell ref="F8:F9"/>
    <mergeCell ref="H10:I10"/>
  </mergeCells>
  <printOptions/>
  <pageMargins left="0.7874015748031497" right="0.1968503937007874" top="0.4724409448818898" bottom="0.7874015748031497" header="0.31496062992125984" footer="0.5118110236220472"/>
  <pageSetup fitToHeight="0" horizontalDpi="300" verticalDpi="300" orientation="portrait" paperSize="9" scale="65" r:id="rId1"/>
  <headerFooter alignWithMargins="0">
    <oddFooter>&amp;R_________________________________
ENG. CIVIL PAULO B. DA CUNHA NETO 
CREA10804/D-GO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75" zoomScaleNormal="75" zoomScalePageLayoutView="0" workbookViewId="0" topLeftCell="A7">
      <selection activeCell="B36" sqref="B36"/>
    </sheetView>
  </sheetViews>
  <sheetFormatPr defaultColWidth="9.00390625" defaultRowHeight="12.75"/>
  <cols>
    <col min="1" max="1" width="9.140625" style="1" customWidth="1"/>
    <col min="2" max="2" width="40.00390625" style="2" customWidth="1"/>
    <col min="3" max="3" width="8.28125" style="2" customWidth="1"/>
    <col min="4" max="4" width="9.7109375" style="2" customWidth="1"/>
    <col min="5" max="5" width="8.8515625" style="2" customWidth="1"/>
    <col min="6" max="6" width="8.421875" style="2" customWidth="1"/>
    <col min="7" max="7" width="9.7109375" style="2" customWidth="1"/>
    <col min="8" max="8" width="8.28125" style="2" customWidth="1"/>
    <col min="9" max="9" width="7.8515625" style="2" customWidth="1"/>
    <col min="10" max="10" width="8.8515625" style="2" customWidth="1"/>
    <col min="11" max="11" width="14.28125" style="2" customWidth="1"/>
    <col min="12" max="12" width="10.140625" style="3" customWidth="1"/>
  </cols>
  <sheetData>
    <row r="1" spans="1:12" s="11" customFormat="1" ht="18">
      <c r="A1" s="136" t="s">
        <v>108</v>
      </c>
      <c r="B1" s="136"/>
      <c r="C1" s="136"/>
      <c r="D1" s="136"/>
      <c r="E1" s="136"/>
      <c r="F1" s="136"/>
      <c r="G1" s="136"/>
      <c r="H1" s="136"/>
      <c r="I1" s="136"/>
      <c r="J1" s="136"/>
      <c r="K1" s="140" t="s">
        <v>37</v>
      </c>
      <c r="L1" s="140"/>
    </row>
    <row r="2" spans="1:12" s="11" customFormat="1" ht="18">
      <c r="A2" s="73" t="s">
        <v>107</v>
      </c>
      <c r="B2" s="74"/>
      <c r="C2" s="74"/>
      <c r="D2" s="74"/>
      <c r="E2" s="74"/>
      <c r="F2" s="74"/>
      <c r="G2" s="75"/>
      <c r="H2" s="73"/>
      <c r="I2" s="74"/>
      <c r="J2" s="74"/>
      <c r="K2" s="74"/>
      <c r="L2" s="75"/>
    </row>
    <row r="3" spans="1:12" s="11" customFormat="1" ht="18">
      <c r="A3" s="137" t="s">
        <v>80</v>
      </c>
      <c r="B3" s="138"/>
      <c r="C3" s="138"/>
      <c r="D3" s="138"/>
      <c r="E3" s="138"/>
      <c r="F3" s="138"/>
      <c r="G3" s="139"/>
      <c r="H3" s="19"/>
      <c r="I3" s="20"/>
      <c r="J3" s="20"/>
      <c r="K3" s="20"/>
      <c r="L3" s="21"/>
    </row>
    <row r="4" spans="1:12" s="11" customFormat="1" ht="18">
      <c r="A4" s="137" t="s">
        <v>0</v>
      </c>
      <c r="B4" s="139"/>
      <c r="C4" s="141" t="s">
        <v>76</v>
      </c>
      <c r="D4" s="142"/>
      <c r="E4" s="143"/>
      <c r="F4" s="144"/>
      <c r="G4" s="145"/>
      <c r="H4" s="145"/>
      <c r="I4" s="145"/>
      <c r="J4" s="145"/>
      <c r="K4" s="141" t="s">
        <v>65</v>
      </c>
      <c r="L4" s="143"/>
    </row>
    <row r="5" spans="1:12" s="11" customFormat="1" ht="18">
      <c r="A5" s="146" t="s">
        <v>77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s="11" customFormat="1" ht="28.5" customHeight="1">
      <c r="A6" s="149" t="s">
        <v>38</v>
      </c>
      <c r="B6" s="149"/>
      <c r="C6" s="149"/>
      <c r="D6" s="149"/>
      <c r="E6" s="149"/>
      <c r="F6" s="149"/>
      <c r="G6" s="149"/>
      <c r="H6" s="149"/>
      <c r="I6" s="149"/>
      <c r="J6" s="149"/>
      <c r="K6" s="71" t="s">
        <v>106</v>
      </c>
      <c r="L6" s="72"/>
    </row>
    <row r="7" spans="1:12" ht="25.5">
      <c r="A7" s="148" t="s">
        <v>39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spans="1:13" ht="12.75">
      <c r="A8" s="12" t="s">
        <v>40</v>
      </c>
      <c r="B8" s="4" t="s">
        <v>41</v>
      </c>
      <c r="C8" s="150" t="s">
        <v>42</v>
      </c>
      <c r="D8" s="150"/>
      <c r="E8" s="150" t="s">
        <v>43</v>
      </c>
      <c r="F8" s="150"/>
      <c r="G8" s="150" t="s">
        <v>44</v>
      </c>
      <c r="H8" s="150"/>
      <c r="I8" s="150" t="s">
        <v>45</v>
      </c>
      <c r="J8" s="150"/>
      <c r="K8" s="4" t="s">
        <v>46</v>
      </c>
      <c r="L8" s="5" t="s">
        <v>47</v>
      </c>
      <c r="M8" s="14"/>
    </row>
    <row r="9" spans="1:13" ht="12.75">
      <c r="A9" s="10"/>
      <c r="B9" s="8"/>
      <c r="C9" s="13" t="s">
        <v>48</v>
      </c>
      <c r="D9" s="9" t="s">
        <v>49</v>
      </c>
      <c r="E9" s="13" t="s">
        <v>50</v>
      </c>
      <c r="F9" s="9" t="s">
        <v>51</v>
      </c>
      <c r="G9" s="13" t="s">
        <v>52</v>
      </c>
      <c r="H9" s="9" t="s">
        <v>53</v>
      </c>
      <c r="I9" s="13" t="s">
        <v>54</v>
      </c>
      <c r="J9" s="9" t="s">
        <v>55</v>
      </c>
      <c r="K9" s="15" t="s">
        <v>56</v>
      </c>
      <c r="L9" s="6" t="s">
        <v>57</v>
      </c>
      <c r="M9" s="14"/>
    </row>
    <row r="10" spans="1:13" ht="12.75">
      <c r="A10" s="7" t="s">
        <v>58</v>
      </c>
      <c r="B10" s="8" t="s">
        <v>59</v>
      </c>
      <c r="C10" s="54">
        <v>0.8</v>
      </c>
      <c r="D10" s="55">
        <f aca="true" t="shared" si="0" ref="D10:D18">C10</f>
        <v>0.8</v>
      </c>
      <c r="E10" s="55">
        <v>0.2</v>
      </c>
      <c r="F10" s="55">
        <f aca="true" t="shared" si="1" ref="F10:F18">E10+D10</f>
        <v>1</v>
      </c>
      <c r="G10" s="55">
        <v>0</v>
      </c>
      <c r="H10" s="55">
        <f aca="true" t="shared" si="2" ref="H10:H18">G10+F10</f>
        <v>1</v>
      </c>
      <c r="I10" s="55">
        <v>0</v>
      </c>
      <c r="J10" s="55">
        <f aca="true" t="shared" si="3" ref="J10:J18">I10+H10</f>
        <v>1</v>
      </c>
      <c r="K10" s="56">
        <f>ORÇAMENTO!J16</f>
        <v>8561.8686</v>
      </c>
      <c r="L10" s="16">
        <f aca="true" t="shared" si="4" ref="L10:L18">K10/$K$20</f>
        <v>0.05452069457341207</v>
      </c>
      <c r="M10" s="14"/>
    </row>
    <row r="11" spans="1:13" ht="12.75">
      <c r="A11" s="7" t="s">
        <v>6</v>
      </c>
      <c r="B11" s="8" t="s">
        <v>118</v>
      </c>
      <c r="C11" s="54">
        <v>1</v>
      </c>
      <c r="D11" s="55">
        <f t="shared" si="0"/>
        <v>1</v>
      </c>
      <c r="E11" s="55">
        <v>0</v>
      </c>
      <c r="F11" s="55">
        <f t="shared" si="1"/>
        <v>1</v>
      </c>
      <c r="G11" s="55">
        <v>0</v>
      </c>
      <c r="H11" s="55">
        <f t="shared" si="2"/>
        <v>1</v>
      </c>
      <c r="I11" s="55">
        <v>0</v>
      </c>
      <c r="J11" s="55">
        <f t="shared" si="3"/>
        <v>1</v>
      </c>
      <c r="K11" s="56">
        <f>ORÇAMENTO!J21</f>
        <v>14128.696800000002</v>
      </c>
      <c r="L11" s="16">
        <f t="shared" si="4"/>
        <v>0.08996942127249472</v>
      </c>
      <c r="M11" s="14"/>
    </row>
    <row r="12" spans="1:13" ht="12.75">
      <c r="A12" s="7" t="s">
        <v>11</v>
      </c>
      <c r="B12" s="8" t="s">
        <v>12</v>
      </c>
      <c r="C12" s="54">
        <v>0.4</v>
      </c>
      <c r="D12" s="55">
        <f t="shared" si="0"/>
        <v>0.4</v>
      </c>
      <c r="E12" s="55">
        <v>0.4</v>
      </c>
      <c r="F12" s="55">
        <f t="shared" si="1"/>
        <v>0.8</v>
      </c>
      <c r="G12" s="55">
        <v>0.2</v>
      </c>
      <c r="H12" s="55">
        <f t="shared" si="2"/>
        <v>1</v>
      </c>
      <c r="I12" s="55">
        <v>0</v>
      </c>
      <c r="J12" s="55">
        <f t="shared" si="3"/>
        <v>1</v>
      </c>
      <c r="K12" s="56">
        <f>ORÇAMENTO!J31</f>
        <v>104850.6102</v>
      </c>
      <c r="L12" s="16">
        <f t="shared" si="4"/>
        <v>0.6676729533725948</v>
      </c>
      <c r="M12" s="14"/>
    </row>
    <row r="13" spans="1:13" ht="12.75">
      <c r="A13" s="7" t="s">
        <v>21</v>
      </c>
      <c r="B13" s="22" t="s">
        <v>74</v>
      </c>
      <c r="C13" s="54">
        <v>0</v>
      </c>
      <c r="D13" s="55">
        <f t="shared" si="0"/>
        <v>0</v>
      </c>
      <c r="E13" s="55">
        <v>0</v>
      </c>
      <c r="F13" s="55">
        <f t="shared" si="1"/>
        <v>0</v>
      </c>
      <c r="G13" s="55">
        <v>1</v>
      </c>
      <c r="H13" s="55">
        <f t="shared" si="2"/>
        <v>1</v>
      </c>
      <c r="I13" s="55">
        <v>0</v>
      </c>
      <c r="J13" s="55">
        <f t="shared" si="3"/>
        <v>1</v>
      </c>
      <c r="K13" s="56">
        <f>ORÇAMENTO!J35</f>
        <v>1762.068</v>
      </c>
      <c r="L13" s="16">
        <f t="shared" si="4"/>
        <v>0.011220584633310427</v>
      </c>
      <c r="M13" s="14"/>
    </row>
    <row r="14" spans="1:13" ht="12.75">
      <c r="A14" s="7" t="s">
        <v>24</v>
      </c>
      <c r="B14" s="8" t="s">
        <v>60</v>
      </c>
      <c r="C14" s="54">
        <v>0</v>
      </c>
      <c r="D14" s="55">
        <f t="shared" si="0"/>
        <v>0</v>
      </c>
      <c r="E14" s="55">
        <v>0</v>
      </c>
      <c r="F14" s="55">
        <f t="shared" si="1"/>
        <v>0</v>
      </c>
      <c r="G14" s="55">
        <v>0.8</v>
      </c>
      <c r="H14" s="55">
        <f t="shared" si="2"/>
        <v>0.8</v>
      </c>
      <c r="I14" s="55">
        <v>0.2</v>
      </c>
      <c r="J14" s="55">
        <f t="shared" si="3"/>
        <v>1</v>
      </c>
      <c r="K14" s="56">
        <f>ORÇAMENTO!J40</f>
        <v>10398.738</v>
      </c>
      <c r="L14" s="16">
        <f t="shared" si="4"/>
        <v>0.06621760329829564</v>
      </c>
      <c r="M14" s="14"/>
    </row>
    <row r="15" spans="1:13" ht="12.75">
      <c r="A15" s="7" t="s">
        <v>25</v>
      </c>
      <c r="B15" s="8" t="s">
        <v>61</v>
      </c>
      <c r="C15" s="54">
        <v>0</v>
      </c>
      <c r="D15" s="55">
        <f t="shared" si="0"/>
        <v>0</v>
      </c>
      <c r="E15" s="55">
        <v>0</v>
      </c>
      <c r="F15" s="55">
        <f t="shared" si="1"/>
        <v>0</v>
      </c>
      <c r="G15" s="55">
        <v>0</v>
      </c>
      <c r="H15" s="55">
        <f t="shared" si="2"/>
        <v>0</v>
      </c>
      <c r="I15" s="55">
        <v>1</v>
      </c>
      <c r="J15" s="55">
        <f t="shared" si="3"/>
        <v>1</v>
      </c>
      <c r="K15" s="56">
        <f>ORÇAMENTO!J43</f>
        <v>12440.34</v>
      </c>
      <c r="L15" s="16">
        <f t="shared" si="4"/>
        <v>0.07921821850073722</v>
      </c>
      <c r="M15" s="14"/>
    </row>
    <row r="16" spans="1:13" ht="12.75">
      <c r="A16" s="7" t="s">
        <v>27</v>
      </c>
      <c r="B16" s="8" t="s">
        <v>62</v>
      </c>
      <c r="C16" s="54">
        <v>0</v>
      </c>
      <c r="D16" s="55">
        <f t="shared" si="0"/>
        <v>0</v>
      </c>
      <c r="E16" s="55">
        <v>0.2</v>
      </c>
      <c r="F16" s="55">
        <f t="shared" si="1"/>
        <v>0.2</v>
      </c>
      <c r="G16" s="55">
        <v>0.5</v>
      </c>
      <c r="H16" s="55">
        <f t="shared" si="2"/>
        <v>0.7</v>
      </c>
      <c r="I16" s="55">
        <v>0.3</v>
      </c>
      <c r="J16" s="55">
        <f t="shared" si="3"/>
        <v>1</v>
      </c>
      <c r="K16" s="56">
        <f>ORÇAMENTO!J47</f>
        <v>3465.594</v>
      </c>
      <c r="L16" s="16">
        <f t="shared" si="4"/>
        <v>0.022068382594594996</v>
      </c>
      <c r="M16" s="14"/>
    </row>
    <row r="17" spans="1:13" ht="12.75">
      <c r="A17" s="7" t="s">
        <v>29</v>
      </c>
      <c r="B17" s="8" t="s">
        <v>63</v>
      </c>
      <c r="C17" s="54">
        <v>0</v>
      </c>
      <c r="D17" s="55">
        <f t="shared" si="0"/>
        <v>0</v>
      </c>
      <c r="E17" s="55">
        <v>0</v>
      </c>
      <c r="F17" s="55">
        <f t="shared" si="1"/>
        <v>0</v>
      </c>
      <c r="G17" s="55">
        <v>0</v>
      </c>
      <c r="H17" s="55">
        <f t="shared" si="2"/>
        <v>0</v>
      </c>
      <c r="I17" s="55">
        <v>1</v>
      </c>
      <c r="J17" s="55">
        <f t="shared" si="3"/>
        <v>1</v>
      </c>
      <c r="K17" s="56">
        <f>ORÇAMENTO!J52</f>
        <v>1040.0855000000001</v>
      </c>
      <c r="L17" s="16">
        <f t="shared" si="4"/>
        <v>0.006623108403664895</v>
      </c>
      <c r="M17" s="14"/>
    </row>
    <row r="18" spans="1:13" ht="12.75">
      <c r="A18" s="7" t="s">
        <v>140</v>
      </c>
      <c r="B18" s="8" t="s">
        <v>64</v>
      </c>
      <c r="C18" s="57">
        <v>0.1</v>
      </c>
      <c r="D18" s="58">
        <f t="shared" si="0"/>
        <v>0.1</v>
      </c>
      <c r="E18" s="58">
        <v>0.1</v>
      </c>
      <c r="F18" s="58">
        <f t="shared" si="1"/>
        <v>0.2</v>
      </c>
      <c r="G18" s="58">
        <v>0.3</v>
      </c>
      <c r="H18" s="58">
        <f t="shared" si="2"/>
        <v>0.5</v>
      </c>
      <c r="I18" s="58">
        <v>0.5</v>
      </c>
      <c r="J18" s="58">
        <f t="shared" si="3"/>
        <v>1</v>
      </c>
      <c r="K18" s="59">
        <f>ORÇAMENTO!J56</f>
        <v>390.875</v>
      </c>
      <c r="L18" s="16">
        <f t="shared" si="4"/>
        <v>0.0024890333508952056</v>
      </c>
      <c r="M18" s="14"/>
    </row>
    <row r="19" spans="1:13" ht="12.75">
      <c r="A19" s="7"/>
      <c r="C19" s="60"/>
      <c r="D19" s="60"/>
      <c r="E19" s="60"/>
      <c r="F19" s="60"/>
      <c r="G19" s="60"/>
      <c r="H19" s="60"/>
      <c r="I19" s="60"/>
      <c r="J19" s="60"/>
      <c r="K19" s="56"/>
      <c r="L19" s="16"/>
      <c r="M19" s="14"/>
    </row>
    <row r="20" spans="1:13" ht="12.75">
      <c r="A20" s="7"/>
      <c r="B20" s="17"/>
      <c r="C20" s="61">
        <f>C10*L10+C11*L11+C12*L12+C13*L13+C14*L14+C15*L15+C16*L16+C17*L17+C18*L18</f>
        <v>0.40090406161535186</v>
      </c>
      <c r="D20" s="61">
        <f>C20</f>
        <v>0.40090406161535186</v>
      </c>
      <c r="E20" s="61">
        <f>E10*L10+E12*L12+E13*L13+E14*L14+E15*L15+E16*L16+E17*L17+E18*L18</f>
        <v>0.2826359001177289</v>
      </c>
      <c r="F20" s="61">
        <f>D20+E20</f>
        <v>0.6835399617330807</v>
      </c>
      <c r="G20" s="61">
        <f>G10*L10+G12*L12+G13*L13+G14*L14+G15*L15+G16*L16+G17*L17+G18*L18</f>
        <v>0.209510159249032</v>
      </c>
      <c r="H20" s="61">
        <f>F20+G20</f>
        <v>0.8930501209821127</v>
      </c>
      <c r="I20" s="61">
        <f>I10*L10+I12*L12+I13*L13+I14*L14+I15*L15+I16*L16+I17*L17+I18*L18</f>
        <v>0.10694987901788734</v>
      </c>
      <c r="J20" s="61">
        <f>H20+I20</f>
        <v>1</v>
      </c>
      <c r="K20" s="56">
        <f>SUM(K10:K19)</f>
        <v>157038.8761</v>
      </c>
      <c r="L20" s="16">
        <f>SUM(L10:L19)</f>
        <v>0.9999999999999999</v>
      </c>
      <c r="M20" s="14"/>
    </row>
    <row r="21" spans="1:13" ht="12.75">
      <c r="A21" s="7"/>
      <c r="B21" s="18" t="s">
        <v>100</v>
      </c>
      <c r="C21" s="147">
        <f>C20*$K$20</f>
        <v>62957.52326</v>
      </c>
      <c r="D21" s="147"/>
      <c r="E21" s="147">
        <f>E20*$K$20</f>
        <v>44384.8241</v>
      </c>
      <c r="F21" s="147"/>
      <c r="G21" s="147">
        <f>G20*$K$20</f>
        <v>32901.23994</v>
      </c>
      <c r="H21" s="147"/>
      <c r="I21" s="147">
        <f>I20*$K$20</f>
        <v>16795.2888</v>
      </c>
      <c r="J21" s="147"/>
      <c r="K21" s="63">
        <f>SUM(C21:J21)</f>
        <v>157038.87610000002</v>
      </c>
      <c r="L21" s="16"/>
      <c r="M21" s="14"/>
    </row>
    <row r="22" spans="1:13" ht="12.75">
      <c r="A22" s="7"/>
      <c r="B22" s="18" t="s">
        <v>101</v>
      </c>
      <c r="C22" s="147">
        <f>C21</f>
        <v>62957.52326</v>
      </c>
      <c r="D22" s="147"/>
      <c r="E22" s="147">
        <f>C22+E21</f>
        <v>107342.34736</v>
      </c>
      <c r="F22" s="147"/>
      <c r="G22" s="147">
        <f>E22+G21</f>
        <v>140243.5873</v>
      </c>
      <c r="H22" s="147"/>
      <c r="I22" s="147">
        <f>G22+I21</f>
        <v>157038.87610000002</v>
      </c>
      <c r="J22" s="147"/>
      <c r="K22" s="63">
        <f>K20</f>
        <v>157038.8761</v>
      </c>
      <c r="L22" s="16"/>
      <c r="M22" s="14"/>
    </row>
    <row r="24" ht="12.75">
      <c r="E24" s="62"/>
    </row>
    <row r="26" spans="2:5" ht="12.75">
      <c r="B26" s="24"/>
      <c r="E26" s="23"/>
    </row>
    <row r="27" spans="2:3" ht="12.75">
      <c r="B27" s="23"/>
      <c r="C27" s="62"/>
    </row>
  </sheetData>
  <sheetProtection/>
  <mergeCells count="22">
    <mergeCell ref="E21:F21"/>
    <mergeCell ref="G21:H21"/>
    <mergeCell ref="C8:D8"/>
    <mergeCell ref="E8:F8"/>
    <mergeCell ref="G8:H8"/>
    <mergeCell ref="A5:L5"/>
    <mergeCell ref="I21:J21"/>
    <mergeCell ref="A7:L7"/>
    <mergeCell ref="A6:J6"/>
    <mergeCell ref="I22:J22"/>
    <mergeCell ref="C22:D22"/>
    <mergeCell ref="E22:F22"/>
    <mergeCell ref="I8:J8"/>
    <mergeCell ref="G22:H22"/>
    <mergeCell ref="C21:D21"/>
    <mergeCell ref="A1:J1"/>
    <mergeCell ref="A3:G3"/>
    <mergeCell ref="K1:L1"/>
    <mergeCell ref="C4:E4"/>
    <mergeCell ref="F4:J4"/>
    <mergeCell ref="A4:B4"/>
    <mergeCell ref="K4:L4"/>
  </mergeCells>
  <printOptions/>
  <pageMargins left="0.65" right="0.4902777777777778" top="0.820138888888889" bottom="0.5902777777777778" header="0.49236111111111114" footer="0.49236111111111114"/>
  <pageSetup fitToHeight="0" horizontalDpi="300" verticalDpi="300" orientation="landscape" paperSize="9" scale="95" r:id="rId1"/>
  <headerFooter alignWithMargins="0">
    <oddFooter>&amp;R___________________________________________
ENG. CIVIL PAULO B. DA CUNHA NETO
CREA 10804/D-GO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Obras</dc:creator>
  <cp:keywords/>
  <dc:description/>
  <cp:lastModifiedBy>liomar</cp:lastModifiedBy>
  <cp:lastPrinted>2012-10-15T12:14:57Z</cp:lastPrinted>
  <dcterms:created xsi:type="dcterms:W3CDTF">2005-02-21T10:17:15Z</dcterms:created>
  <dcterms:modified xsi:type="dcterms:W3CDTF">2012-10-15T12:15:32Z</dcterms:modified>
  <cp:category/>
  <cp:version/>
  <cp:contentType/>
  <cp:contentStatus/>
  <cp:revision>1</cp:revision>
</cp:coreProperties>
</file>